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115" windowHeight="46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V13" i="1"/>
  <c r="U13"/>
  <c r="V16"/>
  <c r="V15"/>
  <c r="V14"/>
  <c r="V2"/>
  <c r="W2"/>
  <c r="U16"/>
  <c r="U15"/>
  <c r="U14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2"/>
  <c r="O20" i="1"/>
  <c r="O11"/>
  <c r="R2" s="1"/>
  <c r="O6"/>
  <c r="S2"/>
  <c r="T2"/>
  <c r="P20"/>
  <c r="Q20"/>
  <c r="P11"/>
  <c r="Q11"/>
  <c r="P6"/>
  <c r="Q6"/>
  <c r="P2"/>
  <c r="Q2"/>
  <c r="O2"/>
  <c r="N20"/>
  <c r="N11"/>
  <c r="N6"/>
  <c r="N2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L20"/>
  <c r="M20"/>
  <c r="K20"/>
  <c r="K3"/>
  <c r="L3"/>
  <c r="M3"/>
  <c r="K4"/>
  <c r="L4"/>
  <c r="M4"/>
  <c r="K5"/>
  <c r="L5"/>
  <c r="M5"/>
  <c r="K6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L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"/>
  <c r="I4"/>
  <c r="I5"/>
  <c r="I6"/>
  <c r="I7"/>
  <c r="I8"/>
  <c r="I2"/>
  <c r="J2" s="1"/>
  <c r="M2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2"/>
  <c r="K2" s="1"/>
  <c r="U2" l="1"/>
</calcChain>
</file>

<file path=xl/sharedStrings.xml><?xml version="1.0" encoding="utf-8"?>
<sst xmlns="http://schemas.openxmlformats.org/spreadsheetml/2006/main" count="97" uniqueCount="46">
  <si>
    <t>height</t>
  </si>
  <si>
    <t>art</t>
  </si>
  <si>
    <t>gattung</t>
  </si>
  <si>
    <t>Larix</t>
  </si>
  <si>
    <t>Carpinus</t>
  </si>
  <si>
    <t>Fagus</t>
  </si>
  <si>
    <t>Acer</t>
  </si>
  <si>
    <t>Betula</t>
  </si>
  <si>
    <t>Picea</t>
  </si>
  <si>
    <t>decidua</t>
  </si>
  <si>
    <t>betulus</t>
  </si>
  <si>
    <t>silvatica</t>
  </si>
  <si>
    <t>campestre</t>
  </si>
  <si>
    <t>pendula</t>
  </si>
  <si>
    <t>abies</t>
  </si>
  <si>
    <t>area</t>
  </si>
  <si>
    <t>plot</t>
  </si>
  <si>
    <t>density</t>
  </si>
  <si>
    <t>diameter</t>
  </si>
  <si>
    <t>volume</t>
  </si>
  <si>
    <t>mass</t>
  </si>
  <si>
    <t>carbon</t>
  </si>
  <si>
    <t>volperhec</t>
  </si>
  <si>
    <t>massperhe</t>
  </si>
  <si>
    <t>carbperhec</t>
  </si>
  <si>
    <t>stemperhec</t>
  </si>
  <si>
    <t>Summe</t>
  </si>
  <si>
    <t>Mittelwert</t>
  </si>
  <si>
    <t>Standartfehler</t>
  </si>
  <si>
    <t>Total</t>
  </si>
  <si>
    <t>Volume dm^3</t>
  </si>
  <si>
    <t>Biomass dm^3kg^-1ha^-1</t>
  </si>
  <si>
    <t>Carbon kgC kg^-1 ha^-1</t>
  </si>
  <si>
    <t>Density (Stems)*ha^-1</t>
  </si>
  <si>
    <t>alle Gruppen</t>
  </si>
  <si>
    <t>Gruppe 1</t>
  </si>
  <si>
    <t>Gruppe 2</t>
  </si>
  <si>
    <t>Gruppe 3</t>
  </si>
  <si>
    <t>Gruppe 4</t>
  </si>
  <si>
    <t>123 000</t>
  </si>
  <si>
    <t>500 000</t>
  </si>
  <si>
    <t>Kohlenstoffmenge kgC/ha</t>
  </si>
  <si>
    <t>200 000</t>
  </si>
  <si>
    <t>ca. 200 000 kgC/ha</t>
  </si>
  <si>
    <t>Mittelwert Wald (ca. in Schweiz)</t>
  </si>
  <si>
    <t>photosynthetisch aktive Teile der Wiese ung. gleich gross wie in Wäldern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</si>
</sst>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layout>
        <c:manualLayout>
          <c:xMode val="edge"/>
          <c:yMode val="edge"/>
          <c:x val="0.8416596675415573"/>
          <c:y val="0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Tabelle2!$F$1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8668416447944006"/>
                  <c:y val="-0.16702573636628754"/>
                </c:manualLayout>
              </c:layout>
              <c:numFmt formatCode="General" sourceLinked="0"/>
            </c:trendlineLbl>
          </c:trendline>
          <c:xVal>
            <c:numRef>
              <c:f>Tabelle2!$E$2:$E$30</c:f>
              <c:numCache>
                <c:formatCode>General</c:formatCode>
                <c:ptCount val="29"/>
                <c:pt idx="0">
                  <c:v>0.90363251608423767</c:v>
                </c:pt>
                <c:pt idx="1">
                  <c:v>0.48144262850230507</c:v>
                </c:pt>
                <c:pt idx="2">
                  <c:v>0.50920252233110286</c:v>
                </c:pt>
                <c:pt idx="3">
                  <c:v>0.45178643552429026</c:v>
                </c:pt>
                <c:pt idx="4">
                  <c:v>0.7323937598229685</c:v>
                </c:pt>
                <c:pt idx="5">
                  <c:v>0.3820170425748684</c:v>
                </c:pt>
                <c:pt idx="6">
                  <c:v>0.52244423350631986</c:v>
                </c:pt>
                <c:pt idx="7">
                  <c:v>0.74973631556906106</c:v>
                </c:pt>
                <c:pt idx="8">
                  <c:v>0.20951501454263091</c:v>
                </c:pt>
                <c:pt idx="9">
                  <c:v>0.24054924828259966</c:v>
                </c:pt>
                <c:pt idx="10">
                  <c:v>0.7323937598229685</c:v>
                </c:pt>
                <c:pt idx="11">
                  <c:v>0.67209785793571752</c:v>
                </c:pt>
                <c:pt idx="12">
                  <c:v>0.67669360962486658</c:v>
                </c:pt>
                <c:pt idx="13">
                  <c:v>0.68214507637383182</c:v>
                </c:pt>
                <c:pt idx="14">
                  <c:v>0.68124123737558717</c:v>
                </c:pt>
                <c:pt idx="15">
                  <c:v>0.75587485567249146</c:v>
                </c:pt>
                <c:pt idx="16">
                  <c:v>0.3979400086720376</c:v>
                </c:pt>
                <c:pt idx="17">
                  <c:v>0.74429298312267622</c:v>
                </c:pt>
                <c:pt idx="18">
                  <c:v>0</c:v>
                </c:pt>
                <c:pt idx="19">
                  <c:v>4.1392685158225077E-2</c:v>
                </c:pt>
                <c:pt idx="20">
                  <c:v>0.25527250510330607</c:v>
                </c:pt>
                <c:pt idx="21">
                  <c:v>0</c:v>
                </c:pt>
                <c:pt idx="22">
                  <c:v>0.13033376849500614</c:v>
                </c:pt>
                <c:pt idx="23">
                  <c:v>0.35410843914740098</c:v>
                </c:pt>
                <c:pt idx="24">
                  <c:v>0.14612803567823801</c:v>
                </c:pt>
                <c:pt idx="25">
                  <c:v>0.13987908640123656</c:v>
                </c:pt>
                <c:pt idx="26">
                  <c:v>0.14612803567823801</c:v>
                </c:pt>
                <c:pt idx="27">
                  <c:v>-9.1514981121350286E-2</c:v>
                </c:pt>
                <c:pt idx="28">
                  <c:v>-3.6212172654444763E-2</c:v>
                </c:pt>
              </c:numCache>
            </c:numRef>
          </c:xVal>
          <c:yVal>
            <c:numRef>
              <c:f>Tabelle2!$F$2:$F$30</c:f>
              <c:numCache>
                <c:formatCode>General</c:formatCode>
                <c:ptCount val="29"/>
                <c:pt idx="0">
                  <c:v>2.6063813651106051</c:v>
                </c:pt>
                <c:pt idx="1">
                  <c:v>2.307496037913213</c:v>
                </c:pt>
                <c:pt idx="2">
                  <c:v>2.4456042032735974</c:v>
                </c:pt>
                <c:pt idx="3">
                  <c:v>2.4297522800024081</c:v>
                </c:pt>
                <c:pt idx="4">
                  <c:v>2.4712917110589387</c:v>
                </c:pt>
                <c:pt idx="5">
                  <c:v>2.220108088040055</c:v>
                </c:pt>
                <c:pt idx="6">
                  <c:v>2.330413773349191</c:v>
                </c:pt>
                <c:pt idx="7">
                  <c:v>2.5352941200427703</c:v>
                </c:pt>
                <c:pt idx="8">
                  <c:v>2.2695129442179165</c:v>
                </c:pt>
                <c:pt idx="9">
                  <c:v>1.505149978319906</c:v>
                </c:pt>
                <c:pt idx="10">
                  <c:v>2.6748611407378116</c:v>
                </c:pt>
                <c:pt idx="11">
                  <c:v>2.5932860670204572</c:v>
                </c:pt>
                <c:pt idx="12">
                  <c:v>2.6414741105040997</c:v>
                </c:pt>
                <c:pt idx="13">
                  <c:v>2.6148972160331345</c:v>
                </c:pt>
                <c:pt idx="14">
                  <c:v>2.6263403673750423</c:v>
                </c:pt>
                <c:pt idx="15">
                  <c:v>2.5587085705331658</c:v>
                </c:pt>
                <c:pt idx="16">
                  <c:v>2.3159703454569178</c:v>
                </c:pt>
                <c:pt idx="17">
                  <c:v>2.5740312677277188</c:v>
                </c:pt>
                <c:pt idx="18">
                  <c:v>2.1583624920952498</c:v>
                </c:pt>
                <c:pt idx="19">
                  <c:v>1.9777236052888478</c:v>
                </c:pt>
                <c:pt idx="20">
                  <c:v>2.2528530309798933</c:v>
                </c:pt>
                <c:pt idx="21">
                  <c:v>1.9084850188786497</c:v>
                </c:pt>
                <c:pt idx="22">
                  <c:v>2.1335389083702174</c:v>
                </c:pt>
                <c:pt idx="23">
                  <c:v>2.27415784926368</c:v>
                </c:pt>
                <c:pt idx="24">
                  <c:v>2.1522883443830563</c:v>
                </c:pt>
                <c:pt idx="25">
                  <c:v>2.2095150145426308</c:v>
                </c:pt>
                <c:pt idx="26">
                  <c:v>2.1139433523068369</c:v>
                </c:pt>
                <c:pt idx="27">
                  <c:v>1.8750612633917001</c:v>
                </c:pt>
                <c:pt idx="28">
                  <c:v>1.8573324964312685</c:v>
                </c:pt>
              </c:numCache>
            </c:numRef>
          </c:yVal>
        </c:ser>
        <c:axId val="51973504"/>
        <c:axId val="51970816"/>
      </c:scatterChart>
      <c:valAx>
        <c:axId val="51973504"/>
        <c:scaling>
          <c:orientation val="minMax"/>
        </c:scaling>
        <c:axPos val="b"/>
        <c:numFmt formatCode="General" sourceLinked="1"/>
        <c:tickLblPos val="nextTo"/>
        <c:crossAx val="51970816"/>
        <c:crosses val="autoZero"/>
        <c:crossBetween val="midCat"/>
      </c:valAx>
      <c:valAx>
        <c:axId val="51970816"/>
        <c:scaling>
          <c:orientation val="minMax"/>
        </c:scaling>
        <c:axPos val="l"/>
        <c:majorGridlines/>
        <c:numFmt formatCode="General" sourceLinked="1"/>
        <c:tickLblPos val="nextTo"/>
        <c:crossAx val="519735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666749</xdr:colOff>
      <xdr:row>2</xdr:row>
      <xdr:rowOff>104774</xdr:rowOff>
    </xdr:from>
    <xdr:to>
      <xdr:col>14</xdr:col>
      <xdr:colOff>619124</xdr:colOff>
      <xdr:row>24</xdr:row>
      <xdr:rowOff>95249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topLeftCell="I5" workbookViewId="0">
      <selection activeCell="V25" sqref="V25"/>
    </sheetView>
  </sheetViews>
  <sheetFormatPr baseColWidth="10" defaultRowHeight="15"/>
  <cols>
    <col min="1" max="1" width="11.42578125" style="1"/>
    <col min="8" max="8" width="12" bestFit="1" customWidth="1"/>
    <col min="11" max="11" width="15" bestFit="1" customWidth="1"/>
  </cols>
  <sheetData>
    <row r="1" spans="1:23">
      <c r="A1" s="1" t="s">
        <v>18</v>
      </c>
      <c r="B1" t="s">
        <v>0</v>
      </c>
      <c r="C1" t="s">
        <v>1</v>
      </c>
      <c r="D1" t="s">
        <v>2</v>
      </c>
      <c r="E1" t="s">
        <v>17</v>
      </c>
      <c r="F1" t="s">
        <v>16</v>
      </c>
      <c r="G1" t="s">
        <v>15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R1" t="s">
        <v>27</v>
      </c>
      <c r="U1" t="s">
        <v>28</v>
      </c>
    </row>
    <row r="2" spans="1:23">
      <c r="A2" s="1">
        <v>80.099999999999994</v>
      </c>
      <c r="B2">
        <v>40.4</v>
      </c>
      <c r="C2" t="s">
        <v>3</v>
      </c>
      <c r="D2" t="s">
        <v>9</v>
      </c>
      <c r="E2">
        <v>0.55000000000000004</v>
      </c>
      <c r="F2">
        <v>1</v>
      </c>
      <c r="G2">
        <v>100</v>
      </c>
      <c r="H2">
        <f>((A2/10)/2)^2*(PI())*(B2*10)*0.65</f>
        <v>13232.735607111954</v>
      </c>
      <c r="I2">
        <f>H2*E2</f>
        <v>7278.0045839115755</v>
      </c>
      <c r="J2">
        <f>I2*0.5</f>
        <v>3639.0022919557878</v>
      </c>
      <c r="K2">
        <f>H2/0.01</f>
        <v>1323273.5607111955</v>
      </c>
      <c r="L2">
        <f t="shared" ref="L2:M2" si="0">I2/0.01</f>
        <v>727800.45839115756</v>
      </c>
      <c r="M2">
        <f t="shared" si="0"/>
        <v>363900.22919557878</v>
      </c>
      <c r="N2">
        <f>5/0.01</f>
        <v>500</v>
      </c>
      <c r="O2">
        <f>SUM(K2:K5)</f>
        <v>1676999.7981362827</v>
      </c>
      <c r="P2">
        <f t="shared" ref="P2:Q2" si="1">SUM(L2:L5)</f>
        <v>949517.37667436944</v>
      </c>
      <c r="Q2">
        <f t="shared" si="1"/>
        <v>474758.68833718472</v>
      </c>
      <c r="R2">
        <f>AVERAGE(O2,O6,O11,O20)</f>
        <v>1769098.4788086547</v>
      </c>
      <c r="S2">
        <f t="shared" ref="S2:T2" si="2">AVERAGE(P2,P6,P11,P20)</f>
        <v>246093.86628587032</v>
      </c>
      <c r="T2">
        <f t="shared" si="2"/>
        <v>123046.93314293516</v>
      </c>
      <c r="U2">
        <f>STDEV(O2,O6,O11,O20)/2</f>
        <v>762920.22151358612</v>
      </c>
      <c r="V2">
        <f t="shared" ref="V2:W2" si="3">STDEV(P2,P6,P11,P20)/2</f>
        <v>234532.22875282765</v>
      </c>
      <c r="W2">
        <f t="shared" si="3"/>
        <v>117266.11437641383</v>
      </c>
    </row>
    <row r="3" spans="1:23">
      <c r="A3" s="1">
        <v>30.3</v>
      </c>
      <c r="B3">
        <v>20.3</v>
      </c>
      <c r="C3" t="s">
        <v>4</v>
      </c>
      <c r="D3" t="s">
        <v>10</v>
      </c>
      <c r="E3">
        <v>0.61</v>
      </c>
      <c r="F3">
        <v>1</v>
      </c>
      <c r="G3">
        <v>100</v>
      </c>
      <c r="H3">
        <f t="shared" ref="H3:H30" si="4">((A3/10)/2)^2*(PI())*(B3*10)*0.65</f>
        <v>951.44685068038689</v>
      </c>
      <c r="I3">
        <f t="shared" ref="I3:I30" si="5">H3*E3</f>
        <v>580.38257891503599</v>
      </c>
      <c r="J3">
        <f t="shared" ref="J3:J30" si="6">I3*0.5</f>
        <v>290.191289457518</v>
      </c>
      <c r="K3">
        <f t="shared" ref="K3:K19" si="7">H3/0.01</f>
        <v>95144.685068038685</v>
      </c>
      <c r="L3">
        <f t="shared" ref="L3:L19" si="8">I3/0.01</f>
        <v>58038.257891503599</v>
      </c>
      <c r="M3">
        <f t="shared" ref="M3:M19" si="9">J3/0.01</f>
        <v>29019.1289457518</v>
      </c>
    </row>
    <row r="4" spans="1:23">
      <c r="A4" s="1">
        <v>32.299999999999997</v>
      </c>
      <c r="B4">
        <v>27.9</v>
      </c>
      <c r="C4" t="s">
        <v>5</v>
      </c>
      <c r="D4" t="s">
        <v>11</v>
      </c>
      <c r="E4">
        <v>0.65</v>
      </c>
      <c r="F4">
        <v>1</v>
      </c>
      <c r="G4">
        <v>100</v>
      </c>
      <c r="H4">
        <f t="shared" si="4"/>
        <v>1485.97836347719</v>
      </c>
      <c r="I4">
        <f t="shared" si="5"/>
        <v>965.88593626017348</v>
      </c>
      <c r="J4">
        <f t="shared" si="6"/>
        <v>482.94296813008674</v>
      </c>
      <c r="K4">
        <f t="shared" si="7"/>
        <v>148597.83634771899</v>
      </c>
      <c r="L4">
        <f t="shared" si="8"/>
        <v>96588.593626017348</v>
      </c>
      <c r="M4">
        <f t="shared" si="9"/>
        <v>48294.296813008674</v>
      </c>
    </row>
    <row r="5" spans="1:23">
      <c r="A5" s="1">
        <v>28.3</v>
      </c>
      <c r="B5">
        <v>26.9</v>
      </c>
      <c r="C5" t="s">
        <v>4</v>
      </c>
      <c r="D5" t="s">
        <v>10</v>
      </c>
      <c r="E5">
        <v>0.61</v>
      </c>
      <c r="F5">
        <v>1</v>
      </c>
      <c r="G5">
        <v>100</v>
      </c>
      <c r="H5">
        <f t="shared" si="4"/>
        <v>1099.8371600932942</v>
      </c>
      <c r="I5">
        <f t="shared" si="5"/>
        <v>670.90066765690949</v>
      </c>
      <c r="J5">
        <f t="shared" si="6"/>
        <v>335.45033382845475</v>
      </c>
      <c r="K5">
        <f t="shared" si="7"/>
        <v>109983.71600932942</v>
      </c>
      <c r="L5">
        <f t="shared" si="8"/>
        <v>67090.06676569095</v>
      </c>
      <c r="M5">
        <f t="shared" si="9"/>
        <v>33545.033382845475</v>
      </c>
    </row>
    <row r="6" spans="1:23">
      <c r="A6" s="1">
        <v>54</v>
      </c>
      <c r="B6">
        <v>29.6</v>
      </c>
      <c r="C6" t="s">
        <v>6</v>
      </c>
      <c r="D6" t="s">
        <v>12</v>
      </c>
      <c r="E6">
        <v>0.69</v>
      </c>
      <c r="F6">
        <v>2</v>
      </c>
      <c r="G6">
        <v>100</v>
      </c>
      <c r="H6">
        <f t="shared" si="4"/>
        <v>4406.3852895544305</v>
      </c>
      <c r="I6">
        <f t="shared" si="5"/>
        <v>3040.4058497925566</v>
      </c>
      <c r="J6">
        <f t="shared" si="6"/>
        <v>1520.2029248962783</v>
      </c>
      <c r="K6">
        <f t="shared" si="7"/>
        <v>440638.52895544306</v>
      </c>
      <c r="L6">
        <f t="shared" si="8"/>
        <v>304040.58497925568</v>
      </c>
      <c r="M6">
        <f t="shared" si="9"/>
        <v>152020.29248962784</v>
      </c>
      <c r="N6">
        <f>5/0.01</f>
        <v>500</v>
      </c>
      <c r="O6">
        <f>SUM(K6:K10)</f>
        <v>1188980.9724020837</v>
      </c>
      <c r="P6">
        <f t="shared" ref="P6:Q6" si="10">SUM(I6:I10)</f>
        <v>8077.3965826981885</v>
      </c>
      <c r="Q6">
        <f t="shared" si="10"/>
        <v>4038.6982913490942</v>
      </c>
    </row>
    <row r="7" spans="1:23">
      <c r="A7" s="1">
        <v>24.1</v>
      </c>
      <c r="B7">
        <v>16.600000000000001</v>
      </c>
      <c r="C7" t="s">
        <v>5</v>
      </c>
      <c r="D7" t="s">
        <v>11</v>
      </c>
      <c r="E7">
        <v>0.65</v>
      </c>
      <c r="F7">
        <v>2</v>
      </c>
      <c r="G7">
        <v>100</v>
      </c>
      <c r="H7">
        <f t="shared" si="4"/>
        <v>492.20430875821887</v>
      </c>
      <c r="I7">
        <f t="shared" si="5"/>
        <v>319.93280069284225</v>
      </c>
      <c r="J7">
        <f t="shared" si="6"/>
        <v>159.96640034642112</v>
      </c>
      <c r="K7">
        <f t="shared" si="7"/>
        <v>49220.430875821883</v>
      </c>
      <c r="L7">
        <f t="shared" si="8"/>
        <v>31993.280069284225</v>
      </c>
      <c r="M7">
        <f t="shared" si="9"/>
        <v>15996.640034642112</v>
      </c>
    </row>
    <row r="8" spans="1:23">
      <c r="A8" s="1">
        <v>33.299999999999997</v>
      </c>
      <c r="B8">
        <v>21.4</v>
      </c>
      <c r="C8" t="s">
        <v>4</v>
      </c>
      <c r="D8" t="s">
        <v>10</v>
      </c>
      <c r="E8">
        <v>0.61</v>
      </c>
      <c r="F8">
        <v>2</v>
      </c>
      <c r="G8">
        <v>100</v>
      </c>
      <c r="H8">
        <f t="shared" si="4"/>
        <v>1211.4499556490264</v>
      </c>
      <c r="I8">
        <f t="shared" si="5"/>
        <v>738.98447294590608</v>
      </c>
      <c r="J8">
        <f t="shared" si="6"/>
        <v>369.49223647295304</v>
      </c>
      <c r="K8">
        <f t="shared" si="7"/>
        <v>121144.99556490264</v>
      </c>
      <c r="L8">
        <f t="shared" si="8"/>
        <v>73898.447294590602</v>
      </c>
      <c r="M8">
        <f t="shared" si="9"/>
        <v>36949.223647295301</v>
      </c>
    </row>
    <row r="9" spans="1:23">
      <c r="A9" s="1">
        <v>56.2</v>
      </c>
      <c r="B9">
        <v>34.299999999999997</v>
      </c>
      <c r="C9" t="s">
        <v>6</v>
      </c>
      <c r="D9" t="s">
        <v>12</v>
      </c>
      <c r="E9">
        <v>0.69</v>
      </c>
      <c r="F9">
        <v>2</v>
      </c>
      <c r="G9">
        <v>100</v>
      </c>
      <c r="H9">
        <f t="shared" si="4"/>
        <v>5530.5712182107118</v>
      </c>
      <c r="I9">
        <f t="shared" si="5"/>
        <v>3816.0941405653907</v>
      </c>
      <c r="J9">
        <f t="shared" si="6"/>
        <v>1908.0470702826954</v>
      </c>
      <c r="K9">
        <f t="shared" si="7"/>
        <v>553057.12182107114</v>
      </c>
      <c r="L9">
        <f t="shared" si="8"/>
        <v>381609.41405653907</v>
      </c>
      <c r="M9">
        <f t="shared" si="9"/>
        <v>190804.70702826953</v>
      </c>
    </row>
    <row r="10" spans="1:23">
      <c r="A10" s="1">
        <v>16.2</v>
      </c>
      <c r="B10">
        <v>18.600000000000001</v>
      </c>
      <c r="C10" t="s">
        <v>5</v>
      </c>
      <c r="D10" t="s">
        <v>11</v>
      </c>
      <c r="E10">
        <v>0.65</v>
      </c>
      <c r="F10">
        <v>2</v>
      </c>
      <c r="G10">
        <v>100</v>
      </c>
      <c r="H10">
        <f t="shared" si="4"/>
        <v>249.19895184844981</v>
      </c>
      <c r="I10">
        <f t="shared" si="5"/>
        <v>161.97931870149239</v>
      </c>
      <c r="J10">
        <f t="shared" si="6"/>
        <v>80.989659350746194</v>
      </c>
      <c r="K10">
        <f t="shared" si="7"/>
        <v>24919.89518484498</v>
      </c>
      <c r="L10">
        <f t="shared" si="8"/>
        <v>16197.931870149239</v>
      </c>
      <c r="M10">
        <f t="shared" si="9"/>
        <v>8098.9659350746197</v>
      </c>
    </row>
    <row r="11" spans="1:23">
      <c r="A11" s="1">
        <v>17.399999999999999</v>
      </c>
      <c r="B11">
        <v>3.2</v>
      </c>
      <c r="C11" t="s">
        <v>4</v>
      </c>
      <c r="D11" t="s">
        <v>10</v>
      </c>
      <c r="E11">
        <v>0.61</v>
      </c>
      <c r="F11">
        <v>3</v>
      </c>
      <c r="G11">
        <v>100</v>
      </c>
      <c r="H11">
        <f t="shared" si="4"/>
        <v>49.459726773643972</v>
      </c>
      <c r="I11">
        <f t="shared" si="5"/>
        <v>30.170433331922823</v>
      </c>
      <c r="J11">
        <f t="shared" si="6"/>
        <v>15.085216665961411</v>
      </c>
      <c r="K11">
        <f t="shared" si="7"/>
        <v>4945.972677364397</v>
      </c>
      <c r="L11">
        <f t="shared" si="8"/>
        <v>3017.0433331922823</v>
      </c>
      <c r="M11">
        <f t="shared" si="9"/>
        <v>1508.5216665961411</v>
      </c>
      <c r="N11">
        <f>9/0.01</f>
        <v>900</v>
      </c>
      <c r="O11">
        <f>SUM(K11:K19)</f>
        <v>3895962.192669563</v>
      </c>
      <c r="P11">
        <f t="shared" ref="P11:Q11" si="11">SUM(I11:I19)</f>
        <v>25760.962505191797</v>
      </c>
      <c r="Q11">
        <f t="shared" si="11"/>
        <v>12880.481252595899</v>
      </c>
    </row>
    <row r="12" spans="1:23">
      <c r="A12" s="1">
        <v>54</v>
      </c>
      <c r="B12">
        <v>47.3</v>
      </c>
      <c r="C12" t="s">
        <v>5</v>
      </c>
      <c r="D12" t="s">
        <v>11</v>
      </c>
      <c r="E12">
        <v>0.65</v>
      </c>
      <c r="F12">
        <v>3</v>
      </c>
      <c r="G12">
        <v>100</v>
      </c>
      <c r="H12">
        <f t="shared" si="4"/>
        <v>7041.284601213667</v>
      </c>
      <c r="I12">
        <f t="shared" si="5"/>
        <v>4576.8349907888833</v>
      </c>
      <c r="J12">
        <f t="shared" si="6"/>
        <v>2288.4174953944416</v>
      </c>
      <c r="K12">
        <f t="shared" si="7"/>
        <v>704128.46012136666</v>
      </c>
      <c r="L12">
        <f t="shared" si="8"/>
        <v>457683.49907888833</v>
      </c>
      <c r="M12">
        <f t="shared" si="9"/>
        <v>228841.74953944416</v>
      </c>
      <c r="T12" t="s">
        <v>29</v>
      </c>
      <c r="U12" t="s">
        <v>27</v>
      </c>
      <c r="V12" t="s">
        <v>28</v>
      </c>
    </row>
    <row r="13" spans="1:23">
      <c r="A13" s="1">
        <v>47</v>
      </c>
      <c r="B13">
        <v>39.200000000000003</v>
      </c>
      <c r="C13" t="s">
        <v>5</v>
      </c>
      <c r="D13" t="s">
        <v>11</v>
      </c>
      <c r="E13">
        <v>0.65</v>
      </c>
      <c r="F13">
        <v>3</v>
      </c>
      <c r="G13">
        <v>100</v>
      </c>
      <c r="H13">
        <f t="shared" si="4"/>
        <v>4420.6386954237669</v>
      </c>
      <c r="I13">
        <f t="shared" si="5"/>
        <v>2873.4151520254486</v>
      </c>
      <c r="J13">
        <f t="shared" si="6"/>
        <v>1436.7075760127243</v>
      </c>
      <c r="K13">
        <f t="shared" si="7"/>
        <v>442063.86954237666</v>
      </c>
      <c r="L13">
        <f t="shared" si="8"/>
        <v>287341.51520254486</v>
      </c>
      <c r="M13">
        <f t="shared" si="9"/>
        <v>143670.75760127243</v>
      </c>
      <c r="T13" t="s">
        <v>33</v>
      </c>
      <c r="U13">
        <f>AVERAGE(N2,N6,N11,N20)</f>
        <v>530</v>
      </c>
      <c r="V13">
        <f>STDEV(N2,N6,N11,N20)/2</f>
        <v>139.88090172238191</v>
      </c>
    </row>
    <row r="14" spans="1:23">
      <c r="A14" s="1">
        <v>47.5</v>
      </c>
      <c r="B14">
        <v>43.8</v>
      </c>
      <c r="C14" t="s">
        <v>5</v>
      </c>
      <c r="D14" t="s">
        <v>11</v>
      </c>
      <c r="E14">
        <v>0.65</v>
      </c>
      <c r="F14">
        <v>3</v>
      </c>
      <c r="G14">
        <v>100</v>
      </c>
      <c r="H14">
        <f t="shared" si="4"/>
        <v>5045.0394637531572</v>
      </c>
      <c r="I14">
        <f t="shared" si="5"/>
        <v>3279.2756514395523</v>
      </c>
      <c r="J14">
        <f t="shared" si="6"/>
        <v>1639.6378257197762</v>
      </c>
      <c r="K14">
        <f t="shared" si="7"/>
        <v>504503.94637531572</v>
      </c>
      <c r="L14">
        <f t="shared" si="8"/>
        <v>327927.56514395523</v>
      </c>
      <c r="M14">
        <f t="shared" si="9"/>
        <v>163963.78257197762</v>
      </c>
      <c r="T14" t="s">
        <v>30</v>
      </c>
      <c r="U14">
        <f>R2</f>
        <v>1769098.4788086547</v>
      </c>
      <c r="V14">
        <f>U2</f>
        <v>762920.22151358612</v>
      </c>
    </row>
    <row r="15" spans="1:23">
      <c r="A15" s="1">
        <v>48.1</v>
      </c>
      <c r="B15">
        <v>41.2</v>
      </c>
      <c r="C15" t="s">
        <v>5</v>
      </c>
      <c r="D15" t="s">
        <v>11</v>
      </c>
      <c r="E15">
        <v>0.65</v>
      </c>
      <c r="F15">
        <v>3</v>
      </c>
      <c r="G15">
        <v>100</v>
      </c>
      <c r="H15">
        <f t="shared" si="4"/>
        <v>4866.2073100225261</v>
      </c>
      <c r="I15">
        <f t="shared" si="5"/>
        <v>3163.0347515146423</v>
      </c>
      <c r="J15">
        <f t="shared" si="6"/>
        <v>1581.5173757573211</v>
      </c>
      <c r="K15">
        <f t="shared" si="7"/>
        <v>486620.73100225261</v>
      </c>
      <c r="L15">
        <f t="shared" si="8"/>
        <v>316303.47515146423</v>
      </c>
      <c r="M15">
        <f t="shared" si="9"/>
        <v>158151.73757573211</v>
      </c>
      <c r="T15" t="s">
        <v>31</v>
      </c>
      <c r="U15">
        <f>S2</f>
        <v>246093.86628587032</v>
      </c>
      <c r="V15">
        <f>V2</f>
        <v>234532.22875282765</v>
      </c>
    </row>
    <row r="16" spans="1:23">
      <c r="A16" s="1">
        <v>48</v>
      </c>
      <c r="B16">
        <v>42.3</v>
      </c>
      <c r="C16" t="s">
        <v>6</v>
      </c>
      <c r="D16" t="s">
        <v>12</v>
      </c>
      <c r="E16">
        <v>0.69</v>
      </c>
      <c r="F16">
        <v>3</v>
      </c>
      <c r="G16">
        <v>100</v>
      </c>
      <c r="H16">
        <f t="shared" si="4"/>
        <v>4975.3779846019988</v>
      </c>
      <c r="I16">
        <f t="shared" si="5"/>
        <v>3433.0108093753788</v>
      </c>
      <c r="J16">
        <f t="shared" si="6"/>
        <v>1716.5054046876894</v>
      </c>
      <c r="K16">
        <f t="shared" si="7"/>
        <v>497537.79846019985</v>
      </c>
      <c r="L16">
        <f t="shared" si="8"/>
        <v>343301.08093753789</v>
      </c>
      <c r="M16">
        <f t="shared" si="9"/>
        <v>171650.54046876894</v>
      </c>
      <c r="T16" t="s">
        <v>32</v>
      </c>
      <c r="U16">
        <f>T2</f>
        <v>123046.93314293516</v>
      </c>
      <c r="V16">
        <f>W2</f>
        <v>117266.11437641383</v>
      </c>
    </row>
    <row r="17" spans="1:21">
      <c r="A17" s="1">
        <v>57</v>
      </c>
      <c r="B17">
        <v>36.200000000000003</v>
      </c>
      <c r="C17" t="s">
        <v>6</v>
      </c>
      <c r="D17" t="s">
        <v>12</v>
      </c>
      <c r="E17">
        <v>0.69</v>
      </c>
      <c r="F17">
        <v>3</v>
      </c>
      <c r="G17">
        <v>100</v>
      </c>
      <c r="H17">
        <f t="shared" si="4"/>
        <v>6004.2880631626631</v>
      </c>
      <c r="I17">
        <f t="shared" si="5"/>
        <v>4142.9587635822372</v>
      </c>
      <c r="J17">
        <f t="shared" si="6"/>
        <v>2071.4793817911186</v>
      </c>
      <c r="K17">
        <f t="shared" si="7"/>
        <v>600428.8063162663</v>
      </c>
      <c r="L17">
        <f t="shared" si="8"/>
        <v>414295.87635822373</v>
      </c>
      <c r="M17">
        <f t="shared" si="9"/>
        <v>207147.93817911186</v>
      </c>
    </row>
    <row r="18" spans="1:21">
      <c r="A18" s="1">
        <v>25</v>
      </c>
      <c r="B18">
        <v>20.7</v>
      </c>
      <c r="C18" t="s">
        <v>5</v>
      </c>
      <c r="D18" t="s">
        <v>11</v>
      </c>
      <c r="E18">
        <v>0.65</v>
      </c>
      <c r="F18">
        <v>3</v>
      </c>
      <c r="G18">
        <v>100</v>
      </c>
      <c r="H18">
        <f t="shared" si="4"/>
        <v>660.47076803204163</v>
      </c>
      <c r="I18">
        <f t="shared" si="5"/>
        <v>429.30599922082706</v>
      </c>
      <c r="J18">
        <f t="shared" si="6"/>
        <v>214.65299961041353</v>
      </c>
      <c r="K18">
        <f t="shared" si="7"/>
        <v>66047.076803204167</v>
      </c>
      <c r="L18">
        <f t="shared" si="8"/>
        <v>42930.599922082707</v>
      </c>
      <c r="M18">
        <f t="shared" si="9"/>
        <v>21465.299961041354</v>
      </c>
    </row>
    <row r="19" spans="1:21">
      <c r="A19" s="1">
        <v>55.5</v>
      </c>
      <c r="B19">
        <v>37.5</v>
      </c>
      <c r="C19" t="s">
        <v>5</v>
      </c>
      <c r="D19" t="s">
        <v>11</v>
      </c>
      <c r="E19">
        <v>0.65</v>
      </c>
      <c r="F19">
        <v>3</v>
      </c>
      <c r="G19">
        <v>100</v>
      </c>
      <c r="H19">
        <f t="shared" si="4"/>
        <v>5896.8553137121626</v>
      </c>
      <c r="I19">
        <f t="shared" si="5"/>
        <v>3832.9559539129059</v>
      </c>
      <c r="J19">
        <f t="shared" si="6"/>
        <v>1916.4779769564529</v>
      </c>
      <c r="K19">
        <f t="shared" si="7"/>
        <v>589685.53137121629</v>
      </c>
      <c r="L19">
        <f t="shared" si="8"/>
        <v>383295.59539129055</v>
      </c>
      <c r="M19">
        <f t="shared" si="9"/>
        <v>191647.79769564528</v>
      </c>
      <c r="T19" t="s">
        <v>34</v>
      </c>
      <c r="U19" t="s">
        <v>41</v>
      </c>
    </row>
    <row r="20" spans="1:21">
      <c r="A20" s="1">
        <v>10</v>
      </c>
      <c r="B20">
        <v>14.4</v>
      </c>
      <c r="C20" t="s">
        <v>7</v>
      </c>
      <c r="D20" t="s">
        <v>13</v>
      </c>
      <c r="E20">
        <v>0.66</v>
      </c>
      <c r="F20">
        <v>4</v>
      </c>
      <c r="G20">
        <v>50</v>
      </c>
      <c r="H20">
        <f t="shared" si="4"/>
        <v>73.513268094001162</v>
      </c>
      <c r="I20">
        <f t="shared" si="5"/>
        <v>48.518756942040767</v>
      </c>
      <c r="J20">
        <f t="shared" si="6"/>
        <v>24.259378471020383</v>
      </c>
      <c r="K20">
        <f>H20/0.005</f>
        <v>14702.653618800232</v>
      </c>
      <c r="L20">
        <f t="shared" ref="L20:M20" si="12">I20/0.005</f>
        <v>9703.7513884081527</v>
      </c>
      <c r="M20">
        <f t="shared" si="12"/>
        <v>4851.8756942040764</v>
      </c>
      <c r="N20">
        <f>11/0.05</f>
        <v>220</v>
      </c>
      <c r="O20">
        <f>SUM(K20:K30)</f>
        <v>314450.95202668908</v>
      </c>
      <c r="P20">
        <f t="shared" ref="P20:Q20" si="13">SUM(I20:I30)</f>
        <v>1019.7293812218679</v>
      </c>
      <c r="Q20">
        <f t="shared" si="13"/>
        <v>509.86469061093396</v>
      </c>
      <c r="T20" t="s">
        <v>35</v>
      </c>
      <c r="U20" t="s">
        <v>42</v>
      </c>
    </row>
    <row r="21" spans="1:21">
      <c r="A21" s="1">
        <v>11</v>
      </c>
      <c r="B21">
        <v>9.5</v>
      </c>
      <c r="C21" t="s">
        <v>8</v>
      </c>
      <c r="D21" t="s">
        <v>14</v>
      </c>
      <c r="E21">
        <v>0.46</v>
      </c>
      <c r="F21">
        <v>4</v>
      </c>
      <c r="G21">
        <v>50</v>
      </c>
      <c r="H21">
        <f t="shared" si="4"/>
        <v>58.682987273648855</v>
      </c>
      <c r="I21">
        <f t="shared" si="5"/>
        <v>26.994174145878475</v>
      </c>
      <c r="J21">
        <f t="shared" si="6"/>
        <v>13.497087072939237</v>
      </c>
      <c r="K21">
        <f t="shared" ref="K21:K30" si="14">H21/0.005</f>
        <v>11736.59745472977</v>
      </c>
      <c r="L21">
        <f t="shared" ref="L21:L30" si="15">I21/0.005</f>
        <v>5398.8348291756947</v>
      </c>
      <c r="M21">
        <f t="shared" ref="M21:M30" si="16">J21/0.005</f>
        <v>2699.4174145878474</v>
      </c>
      <c r="T21" t="s">
        <v>36</v>
      </c>
      <c r="U21" t="s">
        <v>40</v>
      </c>
    </row>
    <row r="22" spans="1:21">
      <c r="A22" s="1">
        <v>18</v>
      </c>
      <c r="B22">
        <v>17.899999999999999</v>
      </c>
      <c r="C22" t="s">
        <v>7</v>
      </c>
      <c r="D22" t="s">
        <v>13</v>
      </c>
      <c r="E22">
        <v>0.66</v>
      </c>
      <c r="F22">
        <v>4</v>
      </c>
      <c r="G22">
        <v>50</v>
      </c>
      <c r="H22">
        <f t="shared" si="4"/>
        <v>296.07468724858973</v>
      </c>
      <c r="I22">
        <f t="shared" si="5"/>
        <v>195.40929358406922</v>
      </c>
      <c r="J22">
        <f t="shared" si="6"/>
        <v>97.704646792034609</v>
      </c>
      <c r="K22">
        <f t="shared" si="14"/>
        <v>59214.937449717945</v>
      </c>
      <c r="L22">
        <f t="shared" si="15"/>
        <v>39081.85871681384</v>
      </c>
      <c r="M22">
        <f t="shared" si="16"/>
        <v>19540.92935840692</v>
      </c>
      <c r="T22" t="s">
        <v>37</v>
      </c>
      <c r="U22" t="s">
        <v>39</v>
      </c>
    </row>
    <row r="23" spans="1:21">
      <c r="A23" s="1">
        <v>10</v>
      </c>
      <c r="B23">
        <v>8.1</v>
      </c>
      <c r="C23" t="s">
        <v>7</v>
      </c>
      <c r="D23" t="s">
        <v>13</v>
      </c>
      <c r="E23">
        <v>0.66</v>
      </c>
      <c r="F23">
        <v>4</v>
      </c>
      <c r="G23">
        <v>50</v>
      </c>
      <c r="H23">
        <f t="shared" si="4"/>
        <v>41.351213302875649</v>
      </c>
      <c r="I23">
        <f t="shared" si="5"/>
        <v>27.29180077989793</v>
      </c>
      <c r="J23">
        <f t="shared" si="6"/>
        <v>13.645900389948965</v>
      </c>
      <c r="K23">
        <f t="shared" si="14"/>
        <v>8270.2426605751298</v>
      </c>
      <c r="L23">
        <f t="shared" si="15"/>
        <v>5458.3601559795861</v>
      </c>
      <c r="M23">
        <f t="shared" si="16"/>
        <v>2729.1800779897931</v>
      </c>
      <c r="T23" t="s">
        <v>38</v>
      </c>
      <c r="U23" t="s">
        <v>40</v>
      </c>
    </row>
    <row r="24" spans="1:21">
      <c r="A24" s="1">
        <v>13.5</v>
      </c>
      <c r="B24">
        <v>13.6</v>
      </c>
      <c r="C24" t="s">
        <v>7</v>
      </c>
      <c r="D24" t="s">
        <v>13</v>
      </c>
      <c r="E24">
        <v>0.66</v>
      </c>
      <c r="F24">
        <v>4</v>
      </c>
      <c r="G24">
        <v>50</v>
      </c>
      <c r="H24">
        <f t="shared" si="4"/>
        <v>126.53471270679952</v>
      </c>
      <c r="I24">
        <f t="shared" si="5"/>
        <v>83.51291038648769</v>
      </c>
      <c r="J24">
        <f t="shared" si="6"/>
        <v>41.756455193243845</v>
      </c>
      <c r="K24">
        <f t="shared" si="14"/>
        <v>25306.942541359906</v>
      </c>
      <c r="L24">
        <f t="shared" si="15"/>
        <v>16702.582077297538</v>
      </c>
      <c r="M24">
        <f t="shared" si="16"/>
        <v>8351.2910386487692</v>
      </c>
    </row>
    <row r="25" spans="1:21">
      <c r="A25" s="1">
        <v>22.6</v>
      </c>
      <c r="B25">
        <v>18.8</v>
      </c>
      <c r="C25" t="s">
        <v>7</v>
      </c>
      <c r="D25" t="s">
        <v>13</v>
      </c>
      <c r="E25">
        <v>0.66</v>
      </c>
      <c r="F25">
        <v>4</v>
      </c>
      <c r="G25">
        <v>50</v>
      </c>
      <c r="H25">
        <f t="shared" si="4"/>
        <v>490.20525837486838</v>
      </c>
      <c r="I25">
        <f t="shared" si="5"/>
        <v>323.53547052741317</v>
      </c>
      <c r="J25">
        <f t="shared" si="6"/>
        <v>161.76773526370658</v>
      </c>
      <c r="K25">
        <f t="shared" si="14"/>
        <v>98041.051674973671</v>
      </c>
      <c r="L25">
        <f t="shared" si="15"/>
        <v>64707.094105482633</v>
      </c>
      <c r="M25">
        <f t="shared" si="16"/>
        <v>32353.547052741316</v>
      </c>
      <c r="T25" t="s">
        <v>44</v>
      </c>
    </row>
    <row r="26" spans="1:21">
      <c r="A26" s="1">
        <v>14</v>
      </c>
      <c r="B26">
        <v>14.2</v>
      </c>
      <c r="C26" t="s">
        <v>7</v>
      </c>
      <c r="D26" t="s">
        <v>13</v>
      </c>
      <c r="E26">
        <v>0.66</v>
      </c>
      <c r="F26">
        <v>4</v>
      </c>
      <c r="G26">
        <v>50</v>
      </c>
      <c r="H26">
        <f t="shared" si="4"/>
        <v>142.08481094390555</v>
      </c>
      <c r="I26">
        <f t="shared" si="5"/>
        <v>93.775975222977664</v>
      </c>
      <c r="J26">
        <f t="shared" si="6"/>
        <v>46.887987611488832</v>
      </c>
      <c r="K26">
        <f t="shared" si="14"/>
        <v>28416.962188781108</v>
      </c>
      <c r="L26">
        <f t="shared" si="15"/>
        <v>18755.195044595534</v>
      </c>
      <c r="M26">
        <f t="shared" si="16"/>
        <v>9377.5975222977668</v>
      </c>
      <c r="T26" t="s">
        <v>43</v>
      </c>
    </row>
    <row r="27" spans="1:21">
      <c r="A27" s="1">
        <v>13.8</v>
      </c>
      <c r="B27">
        <v>16.2</v>
      </c>
      <c r="C27" t="s">
        <v>7</v>
      </c>
      <c r="D27" t="s">
        <v>13</v>
      </c>
      <c r="E27">
        <v>0.66</v>
      </c>
      <c r="F27">
        <v>4</v>
      </c>
      <c r="G27">
        <v>50</v>
      </c>
      <c r="H27">
        <f t="shared" si="4"/>
        <v>157.49850122799282</v>
      </c>
      <c r="I27">
        <f t="shared" si="5"/>
        <v>103.94901081047527</v>
      </c>
      <c r="J27">
        <f t="shared" si="6"/>
        <v>51.974505405237636</v>
      </c>
      <c r="K27">
        <f t="shared" si="14"/>
        <v>31499.700245598564</v>
      </c>
      <c r="L27">
        <f t="shared" si="15"/>
        <v>20789.802162095053</v>
      </c>
      <c r="M27">
        <f t="shared" si="16"/>
        <v>10394.901081047527</v>
      </c>
    </row>
    <row r="28" spans="1:21">
      <c r="A28" s="1">
        <v>14</v>
      </c>
      <c r="B28">
        <v>13</v>
      </c>
      <c r="C28" t="s">
        <v>7</v>
      </c>
      <c r="D28" t="s">
        <v>13</v>
      </c>
      <c r="E28">
        <v>0.66</v>
      </c>
      <c r="F28">
        <v>4</v>
      </c>
      <c r="G28">
        <v>50</v>
      </c>
      <c r="H28">
        <f t="shared" si="4"/>
        <v>130.07764382188535</v>
      </c>
      <c r="I28">
        <f t="shared" si="5"/>
        <v>85.851244922444337</v>
      </c>
      <c r="J28">
        <f t="shared" si="6"/>
        <v>42.925622461222169</v>
      </c>
      <c r="K28">
        <f t="shared" si="14"/>
        <v>26015.528764377068</v>
      </c>
      <c r="L28">
        <f t="shared" si="15"/>
        <v>17170.248984488866</v>
      </c>
      <c r="M28">
        <f t="shared" si="16"/>
        <v>8585.124492244433</v>
      </c>
      <c r="T28" t="s">
        <v>45</v>
      </c>
    </row>
    <row r="29" spans="1:21">
      <c r="A29" s="1">
        <v>8.1</v>
      </c>
      <c r="B29">
        <v>7.5</v>
      </c>
      <c r="C29" t="s">
        <v>7</v>
      </c>
      <c r="D29" t="s">
        <v>13</v>
      </c>
      <c r="E29">
        <v>0.66</v>
      </c>
      <c r="F29">
        <v>4</v>
      </c>
      <c r="G29">
        <v>50</v>
      </c>
      <c r="H29">
        <f t="shared" si="4"/>
        <v>25.120862081496959</v>
      </c>
      <c r="I29">
        <f t="shared" si="5"/>
        <v>16.579768973787992</v>
      </c>
      <c r="J29">
        <f t="shared" si="6"/>
        <v>8.289884486893996</v>
      </c>
      <c r="K29">
        <f t="shared" si="14"/>
        <v>5024.1724162993914</v>
      </c>
      <c r="L29">
        <f t="shared" si="15"/>
        <v>3315.9537947575982</v>
      </c>
      <c r="M29">
        <f t="shared" si="16"/>
        <v>1657.9768973787991</v>
      </c>
    </row>
    <row r="30" spans="1:21">
      <c r="A30" s="1">
        <v>9.1999999999999993</v>
      </c>
      <c r="B30">
        <v>7.2</v>
      </c>
      <c r="C30" t="s">
        <v>8</v>
      </c>
      <c r="D30" t="s">
        <v>14</v>
      </c>
      <c r="E30">
        <v>0.46</v>
      </c>
      <c r="F30">
        <v>4</v>
      </c>
      <c r="G30">
        <v>50</v>
      </c>
      <c r="H30">
        <f t="shared" si="4"/>
        <v>31.110815057381284</v>
      </c>
      <c r="I30">
        <f t="shared" si="5"/>
        <v>14.310974926395392</v>
      </c>
      <c r="J30">
        <f t="shared" si="6"/>
        <v>7.1554874631976961</v>
      </c>
      <c r="K30">
        <f t="shared" si="14"/>
        <v>6222.1630114762565</v>
      </c>
      <c r="L30">
        <f t="shared" si="15"/>
        <v>2862.1949852790785</v>
      </c>
      <c r="M30">
        <f t="shared" si="16"/>
        <v>1431.0974926395393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E1" sqref="E1:F1048576"/>
    </sheetView>
  </sheetViews>
  <sheetFormatPr baseColWidth="10" defaultRowHeight="15"/>
  <cols>
    <col min="1" max="1" width="11.42578125" style="1"/>
  </cols>
  <sheetData>
    <row r="1" spans="1:6">
      <c r="A1" s="1" t="s">
        <v>18</v>
      </c>
      <c r="B1" t="s">
        <v>0</v>
      </c>
    </row>
    <row r="2" spans="1:6">
      <c r="A2" s="1">
        <v>80.099999999999994</v>
      </c>
      <c r="B2">
        <v>40.4</v>
      </c>
      <c r="C2">
        <f>A2/10</f>
        <v>8.01</v>
      </c>
      <c r="D2">
        <f>B2*10</f>
        <v>404</v>
      </c>
      <c r="E2">
        <f>LOG10(C2)</f>
        <v>0.90363251608423767</v>
      </c>
      <c r="F2">
        <f>LOG10(D2)</f>
        <v>2.6063813651106051</v>
      </c>
    </row>
    <row r="3" spans="1:6">
      <c r="A3" s="1">
        <v>30.3</v>
      </c>
      <c r="B3">
        <v>20.3</v>
      </c>
      <c r="C3">
        <f t="shared" ref="C3:C30" si="0">A3/10</f>
        <v>3.0300000000000002</v>
      </c>
      <c r="D3">
        <f t="shared" ref="D3:D30" si="1">B3*10</f>
        <v>203</v>
      </c>
      <c r="E3">
        <f t="shared" ref="E3:E30" si="2">LOG10(C3)</f>
        <v>0.48144262850230507</v>
      </c>
      <c r="F3">
        <f t="shared" ref="F3:F30" si="3">LOG10(D3)</f>
        <v>2.307496037913213</v>
      </c>
    </row>
    <row r="4" spans="1:6">
      <c r="A4" s="1">
        <v>32.299999999999997</v>
      </c>
      <c r="B4">
        <v>27.9</v>
      </c>
      <c r="C4">
        <f t="shared" si="0"/>
        <v>3.2299999999999995</v>
      </c>
      <c r="D4">
        <f t="shared" si="1"/>
        <v>279</v>
      </c>
      <c r="E4">
        <f t="shared" si="2"/>
        <v>0.50920252233110286</v>
      </c>
      <c r="F4">
        <f t="shared" si="3"/>
        <v>2.4456042032735974</v>
      </c>
    </row>
    <row r="5" spans="1:6">
      <c r="A5" s="1">
        <v>28.3</v>
      </c>
      <c r="B5">
        <v>26.9</v>
      </c>
      <c r="C5">
        <f t="shared" si="0"/>
        <v>2.83</v>
      </c>
      <c r="D5">
        <f t="shared" si="1"/>
        <v>269</v>
      </c>
      <c r="E5">
        <f t="shared" si="2"/>
        <v>0.45178643552429026</v>
      </c>
      <c r="F5">
        <f t="shared" si="3"/>
        <v>2.4297522800024081</v>
      </c>
    </row>
    <row r="6" spans="1:6">
      <c r="A6" s="1">
        <v>54</v>
      </c>
      <c r="B6">
        <v>29.6</v>
      </c>
      <c r="C6">
        <f t="shared" si="0"/>
        <v>5.4</v>
      </c>
      <c r="D6">
        <f t="shared" si="1"/>
        <v>296</v>
      </c>
      <c r="E6">
        <f t="shared" si="2"/>
        <v>0.7323937598229685</v>
      </c>
      <c r="F6">
        <f t="shared" si="3"/>
        <v>2.4712917110589387</v>
      </c>
    </row>
    <row r="7" spans="1:6">
      <c r="A7" s="1">
        <v>24.1</v>
      </c>
      <c r="B7">
        <v>16.600000000000001</v>
      </c>
      <c r="C7">
        <f t="shared" si="0"/>
        <v>2.41</v>
      </c>
      <c r="D7">
        <f t="shared" si="1"/>
        <v>166</v>
      </c>
      <c r="E7">
        <f t="shared" si="2"/>
        <v>0.3820170425748684</v>
      </c>
      <c r="F7">
        <f t="shared" si="3"/>
        <v>2.220108088040055</v>
      </c>
    </row>
    <row r="8" spans="1:6">
      <c r="A8" s="1">
        <v>33.299999999999997</v>
      </c>
      <c r="B8">
        <v>21.4</v>
      </c>
      <c r="C8">
        <f t="shared" si="0"/>
        <v>3.3299999999999996</v>
      </c>
      <c r="D8">
        <f t="shared" si="1"/>
        <v>214</v>
      </c>
      <c r="E8">
        <f t="shared" si="2"/>
        <v>0.52244423350631986</v>
      </c>
      <c r="F8">
        <f t="shared" si="3"/>
        <v>2.330413773349191</v>
      </c>
    </row>
    <row r="9" spans="1:6">
      <c r="A9" s="1">
        <v>56.2</v>
      </c>
      <c r="B9">
        <v>34.299999999999997</v>
      </c>
      <c r="C9">
        <f t="shared" si="0"/>
        <v>5.62</v>
      </c>
      <c r="D9">
        <f t="shared" si="1"/>
        <v>343</v>
      </c>
      <c r="E9">
        <f t="shared" si="2"/>
        <v>0.74973631556906106</v>
      </c>
      <c r="F9">
        <f t="shared" si="3"/>
        <v>2.5352941200427703</v>
      </c>
    </row>
    <row r="10" spans="1:6">
      <c r="A10" s="1">
        <v>16.2</v>
      </c>
      <c r="B10">
        <v>18.600000000000001</v>
      </c>
      <c r="C10">
        <f t="shared" si="0"/>
        <v>1.6199999999999999</v>
      </c>
      <c r="D10">
        <f t="shared" si="1"/>
        <v>186</v>
      </c>
      <c r="E10">
        <f t="shared" si="2"/>
        <v>0.20951501454263091</v>
      </c>
      <c r="F10">
        <f t="shared" si="3"/>
        <v>2.2695129442179165</v>
      </c>
    </row>
    <row r="11" spans="1:6">
      <c r="A11" s="1">
        <v>17.399999999999999</v>
      </c>
      <c r="B11">
        <v>3.2</v>
      </c>
      <c r="C11">
        <f t="shared" si="0"/>
        <v>1.7399999999999998</v>
      </c>
      <c r="D11">
        <f t="shared" si="1"/>
        <v>32</v>
      </c>
      <c r="E11">
        <f t="shared" si="2"/>
        <v>0.24054924828259966</v>
      </c>
      <c r="F11">
        <f t="shared" si="3"/>
        <v>1.505149978319906</v>
      </c>
    </row>
    <row r="12" spans="1:6">
      <c r="A12" s="1">
        <v>54</v>
      </c>
      <c r="B12">
        <v>47.3</v>
      </c>
      <c r="C12">
        <f t="shared" si="0"/>
        <v>5.4</v>
      </c>
      <c r="D12">
        <f t="shared" si="1"/>
        <v>473</v>
      </c>
      <c r="E12">
        <f t="shared" si="2"/>
        <v>0.7323937598229685</v>
      </c>
      <c r="F12">
        <f t="shared" si="3"/>
        <v>2.6748611407378116</v>
      </c>
    </row>
    <row r="13" spans="1:6">
      <c r="A13" s="1">
        <v>47</v>
      </c>
      <c r="B13">
        <v>39.200000000000003</v>
      </c>
      <c r="C13">
        <f t="shared" si="0"/>
        <v>4.7</v>
      </c>
      <c r="D13">
        <f t="shared" si="1"/>
        <v>392</v>
      </c>
      <c r="E13">
        <f t="shared" si="2"/>
        <v>0.67209785793571752</v>
      </c>
      <c r="F13">
        <f t="shared" si="3"/>
        <v>2.5932860670204572</v>
      </c>
    </row>
    <row r="14" spans="1:6">
      <c r="A14" s="1">
        <v>47.5</v>
      </c>
      <c r="B14">
        <v>43.8</v>
      </c>
      <c r="C14">
        <f t="shared" si="0"/>
        <v>4.75</v>
      </c>
      <c r="D14">
        <f t="shared" si="1"/>
        <v>438</v>
      </c>
      <c r="E14">
        <f t="shared" si="2"/>
        <v>0.67669360962486658</v>
      </c>
      <c r="F14">
        <f t="shared" si="3"/>
        <v>2.6414741105040997</v>
      </c>
    </row>
    <row r="15" spans="1:6">
      <c r="A15" s="1">
        <v>48.1</v>
      </c>
      <c r="B15">
        <v>41.2</v>
      </c>
      <c r="C15">
        <f t="shared" si="0"/>
        <v>4.8100000000000005</v>
      </c>
      <c r="D15">
        <f t="shared" si="1"/>
        <v>412</v>
      </c>
      <c r="E15">
        <f t="shared" si="2"/>
        <v>0.68214507637383182</v>
      </c>
      <c r="F15">
        <f t="shared" si="3"/>
        <v>2.6148972160331345</v>
      </c>
    </row>
    <row r="16" spans="1:6">
      <c r="A16" s="1">
        <v>48</v>
      </c>
      <c r="B16">
        <v>42.3</v>
      </c>
      <c r="C16">
        <f t="shared" si="0"/>
        <v>4.8</v>
      </c>
      <c r="D16">
        <f t="shared" si="1"/>
        <v>423</v>
      </c>
      <c r="E16">
        <f t="shared" si="2"/>
        <v>0.68124123737558717</v>
      </c>
      <c r="F16">
        <f t="shared" si="3"/>
        <v>2.6263403673750423</v>
      </c>
    </row>
    <row r="17" spans="1:6">
      <c r="A17" s="1">
        <v>57</v>
      </c>
      <c r="B17">
        <v>36.200000000000003</v>
      </c>
      <c r="C17">
        <f t="shared" si="0"/>
        <v>5.7</v>
      </c>
      <c r="D17">
        <f t="shared" si="1"/>
        <v>362</v>
      </c>
      <c r="E17">
        <f t="shared" si="2"/>
        <v>0.75587485567249146</v>
      </c>
      <c r="F17">
        <f t="shared" si="3"/>
        <v>2.5587085705331658</v>
      </c>
    </row>
    <row r="18" spans="1:6">
      <c r="A18" s="1">
        <v>25</v>
      </c>
      <c r="B18">
        <v>20.7</v>
      </c>
      <c r="C18">
        <f t="shared" si="0"/>
        <v>2.5</v>
      </c>
      <c r="D18">
        <f t="shared" si="1"/>
        <v>207</v>
      </c>
      <c r="E18">
        <f t="shared" si="2"/>
        <v>0.3979400086720376</v>
      </c>
      <c r="F18">
        <f t="shared" si="3"/>
        <v>2.3159703454569178</v>
      </c>
    </row>
    <row r="19" spans="1:6">
      <c r="A19" s="1">
        <v>55.5</v>
      </c>
      <c r="B19">
        <v>37.5</v>
      </c>
      <c r="C19">
        <f t="shared" si="0"/>
        <v>5.55</v>
      </c>
      <c r="D19">
        <f t="shared" si="1"/>
        <v>375</v>
      </c>
      <c r="E19">
        <f t="shared" si="2"/>
        <v>0.74429298312267622</v>
      </c>
      <c r="F19">
        <f t="shared" si="3"/>
        <v>2.5740312677277188</v>
      </c>
    </row>
    <row r="20" spans="1:6">
      <c r="A20" s="1">
        <v>10</v>
      </c>
      <c r="B20">
        <v>14.4</v>
      </c>
      <c r="C20">
        <f t="shared" si="0"/>
        <v>1</v>
      </c>
      <c r="D20">
        <f t="shared" si="1"/>
        <v>144</v>
      </c>
      <c r="E20">
        <f t="shared" si="2"/>
        <v>0</v>
      </c>
      <c r="F20">
        <f t="shared" si="3"/>
        <v>2.1583624920952498</v>
      </c>
    </row>
    <row r="21" spans="1:6">
      <c r="A21" s="1">
        <v>11</v>
      </c>
      <c r="B21">
        <v>9.5</v>
      </c>
      <c r="C21">
        <f t="shared" si="0"/>
        <v>1.1000000000000001</v>
      </c>
      <c r="D21">
        <f t="shared" si="1"/>
        <v>95</v>
      </c>
      <c r="E21">
        <f t="shared" si="2"/>
        <v>4.1392685158225077E-2</v>
      </c>
      <c r="F21">
        <f t="shared" si="3"/>
        <v>1.9777236052888478</v>
      </c>
    </row>
    <row r="22" spans="1:6">
      <c r="A22" s="1">
        <v>18</v>
      </c>
      <c r="B22">
        <v>17.899999999999999</v>
      </c>
      <c r="C22">
        <f t="shared" si="0"/>
        <v>1.8</v>
      </c>
      <c r="D22">
        <f t="shared" si="1"/>
        <v>179</v>
      </c>
      <c r="E22">
        <f t="shared" si="2"/>
        <v>0.25527250510330607</v>
      </c>
      <c r="F22">
        <f t="shared" si="3"/>
        <v>2.2528530309798933</v>
      </c>
    </row>
    <row r="23" spans="1:6">
      <c r="A23" s="1">
        <v>10</v>
      </c>
      <c r="B23">
        <v>8.1</v>
      </c>
      <c r="C23">
        <f t="shared" si="0"/>
        <v>1</v>
      </c>
      <c r="D23">
        <f t="shared" si="1"/>
        <v>81</v>
      </c>
      <c r="E23">
        <f t="shared" si="2"/>
        <v>0</v>
      </c>
      <c r="F23">
        <f t="shared" si="3"/>
        <v>1.9084850188786497</v>
      </c>
    </row>
    <row r="24" spans="1:6">
      <c r="A24" s="1">
        <v>13.5</v>
      </c>
      <c r="B24">
        <v>13.6</v>
      </c>
      <c r="C24">
        <f t="shared" si="0"/>
        <v>1.35</v>
      </c>
      <c r="D24">
        <f t="shared" si="1"/>
        <v>136</v>
      </c>
      <c r="E24">
        <f t="shared" si="2"/>
        <v>0.13033376849500614</v>
      </c>
      <c r="F24">
        <f t="shared" si="3"/>
        <v>2.1335389083702174</v>
      </c>
    </row>
    <row r="25" spans="1:6">
      <c r="A25" s="1">
        <v>22.6</v>
      </c>
      <c r="B25">
        <v>18.8</v>
      </c>
      <c r="C25">
        <f t="shared" si="0"/>
        <v>2.2600000000000002</v>
      </c>
      <c r="D25">
        <f t="shared" si="1"/>
        <v>188</v>
      </c>
      <c r="E25">
        <f t="shared" si="2"/>
        <v>0.35410843914740098</v>
      </c>
      <c r="F25">
        <f t="shared" si="3"/>
        <v>2.27415784926368</v>
      </c>
    </row>
    <row r="26" spans="1:6">
      <c r="A26" s="1">
        <v>14</v>
      </c>
      <c r="B26">
        <v>14.2</v>
      </c>
      <c r="C26">
        <f t="shared" si="0"/>
        <v>1.4</v>
      </c>
      <c r="D26">
        <f t="shared" si="1"/>
        <v>142</v>
      </c>
      <c r="E26">
        <f t="shared" si="2"/>
        <v>0.14612803567823801</v>
      </c>
      <c r="F26">
        <f t="shared" si="3"/>
        <v>2.1522883443830563</v>
      </c>
    </row>
    <row r="27" spans="1:6">
      <c r="A27" s="1">
        <v>13.8</v>
      </c>
      <c r="B27">
        <v>16.2</v>
      </c>
      <c r="C27">
        <f t="shared" si="0"/>
        <v>1.3800000000000001</v>
      </c>
      <c r="D27">
        <f t="shared" si="1"/>
        <v>162</v>
      </c>
      <c r="E27">
        <f t="shared" si="2"/>
        <v>0.13987908640123656</v>
      </c>
      <c r="F27">
        <f t="shared" si="3"/>
        <v>2.2095150145426308</v>
      </c>
    </row>
    <row r="28" spans="1:6">
      <c r="A28" s="1">
        <v>14</v>
      </c>
      <c r="B28">
        <v>13</v>
      </c>
      <c r="C28">
        <f t="shared" si="0"/>
        <v>1.4</v>
      </c>
      <c r="D28">
        <f t="shared" si="1"/>
        <v>130</v>
      </c>
      <c r="E28">
        <f t="shared" si="2"/>
        <v>0.14612803567823801</v>
      </c>
      <c r="F28">
        <f t="shared" si="3"/>
        <v>2.1139433523068369</v>
      </c>
    </row>
    <row r="29" spans="1:6">
      <c r="A29" s="1">
        <v>8.1</v>
      </c>
      <c r="B29">
        <v>7.5</v>
      </c>
      <c r="C29">
        <f t="shared" si="0"/>
        <v>0.80999999999999994</v>
      </c>
      <c r="D29">
        <f t="shared" si="1"/>
        <v>75</v>
      </c>
      <c r="E29">
        <f t="shared" si="2"/>
        <v>-9.1514981121350286E-2</v>
      </c>
      <c r="F29">
        <f t="shared" si="3"/>
        <v>1.8750612633917001</v>
      </c>
    </row>
    <row r="30" spans="1:6">
      <c r="A30" s="1">
        <v>9.1999999999999993</v>
      </c>
      <c r="B30">
        <v>7.2</v>
      </c>
      <c r="C30">
        <f t="shared" si="0"/>
        <v>0.91999999999999993</v>
      </c>
      <c r="D30">
        <f t="shared" si="1"/>
        <v>72</v>
      </c>
      <c r="E30">
        <f t="shared" si="2"/>
        <v>-3.6212172654444763E-2</v>
      </c>
      <c r="F30">
        <f t="shared" si="3"/>
        <v>1.8573324964312685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2012-03-05T14:03:32Z</dcterms:created>
  <dcterms:modified xsi:type="dcterms:W3CDTF">2012-03-05T15:08:07Z</dcterms:modified>
</cp:coreProperties>
</file>